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6" windowWidth="12036" windowHeight="5940" activeTab="0"/>
  </bookViews>
  <sheets>
    <sheet name="Sheet1" sheetId="1" r:id="rId1"/>
  </sheets>
  <definedNames>
    <definedName name="_Fill" hidden="1">'Sheet1'!#REF!</definedName>
    <definedName name="cost_back">'Sheet1'!$B$12</definedName>
    <definedName name="cost_hold">'Sheet1'!$B$11</definedName>
    <definedName name="cost_ot">'Sheet1'!$B$9</definedName>
    <definedName name="cost_reg">'Sheet1'!$B$8</definedName>
    <definedName name="cost_sub">'Sheet1'!$B$10</definedName>
    <definedName name="Decision_vars">'Sheet1'!$B$51:$D$60</definedName>
    <definedName name="Demand_desired">'Sheet1'!$C$97:$C$99</definedName>
    <definedName name="Demand_used">'Sheet1'!$B$97:$B$99</definedName>
    <definedName name="Obj_fct">'Sheet1'!$E$76</definedName>
    <definedName name="_xlnm.Print_Area" localSheetId="0">'Sheet1'!$A$1:$I$111</definedName>
    <definedName name="solver_adj" localSheetId="0" hidden="1">'Sheet1'!$B$51:$D$60</definedName>
    <definedName name="solver_cvg" localSheetId="0" hidden="1">0.001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hs1" localSheetId="0" hidden="1">'Sheet1'!$B$51:$D$60</definedName>
    <definedName name="solver_lhs2" localSheetId="0" hidden="1">'Sheet1'!$B$97:$B$99</definedName>
    <definedName name="solver_lhs3" localSheetId="0" hidden="1">'Sheet1'!$B$82:$B$91</definedName>
    <definedName name="solver_lin" localSheetId="0" hidden="1">1</definedName>
    <definedName name="solver_neg" localSheetId="0" hidden="1">2</definedName>
    <definedName name="solver_num" localSheetId="0" hidden="1">3</definedName>
    <definedName name="solver_nwt" localSheetId="0" hidden="1">1</definedName>
    <definedName name="solver_opt" localSheetId="0" hidden="1">'Sheet1'!$E$76</definedName>
    <definedName name="solver_pre" localSheetId="0" hidden="1">0.0000001</definedName>
    <definedName name="solver_rel1" localSheetId="0" hidden="1">3</definedName>
    <definedName name="solver_rel2" localSheetId="0" hidden="1">2</definedName>
    <definedName name="solver_rel3" localSheetId="0" hidden="1">1</definedName>
    <definedName name="solver_rhs1" localSheetId="0" hidden="1">0</definedName>
    <definedName name="solver_rhs2" localSheetId="0" hidden="1">'Sheet1'!$C$97:$C$99</definedName>
    <definedName name="solver_rhs3" localSheetId="0" hidden="1">'Sheet1'!$C$82:$C$91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mp" localSheetId="0" hidden="1">'Sheet1'!$B$18:$D$27,'Sheet1'!$B$51:$D$60</definedName>
    <definedName name="solver_tol" localSheetId="0" hidden="1">0.05</definedName>
    <definedName name="solver_typ" localSheetId="0" hidden="1">2</definedName>
    <definedName name="solver_val" localSheetId="0" hidden="1">0</definedName>
    <definedName name="Supply_avail">'Sheet1'!$C$82:$C$91</definedName>
    <definedName name="Supply_used">'Sheet1'!$B$82:$B$91</definedName>
  </definedNames>
  <calcPr fullCalcOnLoad="1"/>
</workbook>
</file>

<file path=xl/sharedStrings.xml><?xml version="1.0" encoding="utf-8"?>
<sst xmlns="http://schemas.openxmlformats.org/spreadsheetml/2006/main" count="70" uniqueCount="57">
  <si>
    <t>Origins</t>
  </si>
  <si>
    <t>Supply</t>
  </si>
  <si>
    <t>Demand</t>
  </si>
  <si>
    <t>Destination</t>
  </si>
  <si>
    <t>Origin</t>
  </si>
  <si>
    <t>Objective Fct</t>
  </si>
  <si>
    <t>Sums</t>
  </si>
  <si>
    <t>Constraints</t>
  </si>
  <si>
    <t>Used</t>
  </si>
  <si>
    <t>Available</t>
  </si>
  <si>
    <t>Desired</t>
  </si>
  <si>
    <t>Supply Used &lt;= Supply Available</t>
  </si>
  <si>
    <t>Demand Used = Demand Desired</t>
  </si>
  <si>
    <t>cost_reg</t>
  </si>
  <si>
    <t>regular-time cost</t>
  </si>
  <si>
    <t>cost_ot</t>
  </si>
  <si>
    <t>overtime cost</t>
  </si>
  <si>
    <t>cost_sub</t>
  </si>
  <si>
    <t>subcontracting cost</t>
  </si>
  <si>
    <t>cost_hold</t>
  </si>
  <si>
    <t>inventory holding cost</t>
  </si>
  <si>
    <t>cost_back</t>
  </si>
  <si>
    <t>backorder cost</t>
  </si>
  <si>
    <t>j=1</t>
  </si>
  <si>
    <t>Destinations</t>
  </si>
  <si>
    <t>Reg-time</t>
  </si>
  <si>
    <t>Overtime</t>
  </si>
  <si>
    <t>Subcon</t>
  </si>
  <si>
    <t>i=1  Initial inv</t>
  </si>
  <si>
    <t>2  Reg-time 1</t>
  </si>
  <si>
    <t>3  Overtime 1</t>
  </si>
  <si>
    <t>5  Reg-time 2</t>
  </si>
  <si>
    <t>6  Overtime 2</t>
  </si>
  <si>
    <t>8  Reg-time 3</t>
  </si>
  <si>
    <t>9  Overtime 3</t>
  </si>
  <si>
    <t xml:space="preserve">4  Subcon 1  </t>
  </si>
  <si>
    <t xml:space="preserve">7  Subcon 2  </t>
  </si>
  <si>
    <t xml:space="preserve">10  Subcon 3  </t>
  </si>
  <si>
    <r>
      <t xml:space="preserve">Demand Desired - </t>
    </r>
    <r>
      <rPr>
        <b/>
        <sz val="16"/>
        <rFont val="Arial"/>
        <family val="2"/>
      </rPr>
      <t>c</t>
    </r>
    <r>
      <rPr>
        <b/>
        <vertAlign val="subscript"/>
        <sz val="16"/>
        <rFont val="Arial"/>
        <family val="2"/>
      </rPr>
      <t xml:space="preserve"> j</t>
    </r>
  </si>
  <si>
    <r>
      <t xml:space="preserve">Available - </t>
    </r>
    <r>
      <rPr>
        <b/>
        <sz val="16"/>
        <rFont val="Arial"/>
        <family val="2"/>
      </rPr>
      <t>b</t>
    </r>
    <r>
      <rPr>
        <b/>
        <vertAlign val="subscript"/>
        <sz val="16"/>
        <rFont val="Arial"/>
        <family val="2"/>
      </rPr>
      <t xml:space="preserve"> i</t>
    </r>
  </si>
  <si>
    <r>
      <t xml:space="preserve">Decision Variables - </t>
    </r>
    <r>
      <rPr>
        <b/>
        <sz val="16"/>
        <rFont val="Arial"/>
        <family val="2"/>
      </rPr>
      <t xml:space="preserve">X </t>
    </r>
    <r>
      <rPr>
        <b/>
        <vertAlign val="subscript"/>
        <sz val="16"/>
        <rFont val="Arial"/>
        <family val="2"/>
      </rPr>
      <t>i j</t>
    </r>
  </si>
  <si>
    <r>
      <t xml:space="preserve">a. Unit Transportation Cost - </t>
    </r>
    <r>
      <rPr>
        <b/>
        <sz val="16"/>
        <rFont val="Arial"/>
        <family val="2"/>
      </rPr>
      <t xml:space="preserve">a </t>
    </r>
    <r>
      <rPr>
        <b/>
        <vertAlign val="subscript"/>
        <sz val="16"/>
        <rFont val="Arial"/>
        <family val="2"/>
      </rPr>
      <t>i j</t>
    </r>
  </si>
  <si>
    <t>b. Define decision variables</t>
  </si>
  <si>
    <t>c. Define objective function</t>
  </si>
  <si>
    <t>d. Define constraints</t>
  </si>
  <si>
    <t>e. Implementation with Excel Solver</t>
  </si>
  <si>
    <t>f. Aggregate Plan</t>
  </si>
  <si>
    <t>Period 1</t>
  </si>
  <si>
    <t>Period 2</t>
  </si>
  <si>
    <t>Period 3</t>
  </si>
  <si>
    <t>Input Data - Farnsworth Tire Company</t>
  </si>
  <si>
    <t>Mgt 3325</t>
  </si>
  <si>
    <t>POM</t>
  </si>
  <si>
    <t xml:space="preserve">Dr. Patrick Lyons  </t>
  </si>
  <si>
    <t>Heizer ed 9</t>
  </si>
  <si>
    <t>Heizer Chapter 13, Example 5, page 538</t>
  </si>
  <si>
    <t xml:space="preserve">St. John's University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</si>
</sst>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0_)"/>
    <numFmt numFmtId="166" formatCode="General_)"/>
    <numFmt numFmtId="167" formatCode="0_)"/>
  </numFmts>
  <fonts count="44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vertAlign val="subscript"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4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Alignment="1">
      <alignment horizontal="left"/>
    </xf>
    <xf numFmtId="0" fontId="5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6" fillId="0" borderId="0" xfId="0" applyFont="1" applyAlignment="1">
      <alignment horizontal="centerContinuous"/>
    </xf>
    <xf numFmtId="0" fontId="7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Continuous"/>
    </xf>
    <xf numFmtId="0" fontId="7" fillId="0" borderId="10" xfId="0" applyFont="1" applyBorder="1" applyAlignment="1" quotePrefix="1">
      <alignment horizontal="left"/>
    </xf>
    <xf numFmtId="0" fontId="0" fillId="0" borderId="0" xfId="0" applyBorder="1" applyAlignment="1">
      <alignment/>
    </xf>
    <xf numFmtId="0" fontId="0" fillId="0" borderId="0" xfId="0" applyFont="1" applyBorder="1" applyAlignment="1" quotePrefix="1">
      <alignment horizontal="left"/>
    </xf>
    <xf numFmtId="0" fontId="0" fillId="0" borderId="0" xfId="0" applyFont="1" applyBorder="1" applyAlignment="1">
      <alignment/>
    </xf>
    <xf numFmtId="0" fontId="0" fillId="0" borderId="18" xfId="0" applyFont="1" applyBorder="1" applyAlignment="1" quotePrefix="1">
      <alignment horizontal="centerContinuous"/>
    </xf>
    <xf numFmtId="0" fontId="0" fillId="0" borderId="19" xfId="0" applyFont="1" applyBorder="1" applyAlignment="1">
      <alignment horizontal="centerContinuous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5" fillId="0" borderId="0" xfId="0" applyFont="1" applyAlignment="1" quotePrefix="1">
      <alignment horizontal="left"/>
    </xf>
    <xf numFmtId="0" fontId="0" fillId="0" borderId="0" xfId="0" applyBorder="1" applyAlignment="1">
      <alignment horizontal="centerContinuous"/>
    </xf>
    <xf numFmtId="0" fontId="0" fillId="0" borderId="20" xfId="0" applyBorder="1" applyAlignment="1">
      <alignment horizontal="centerContinuous"/>
    </xf>
    <xf numFmtId="0" fontId="0" fillId="0" borderId="21" xfId="0" applyFont="1" applyBorder="1" applyAlignment="1" quotePrefix="1">
      <alignment horizontal="centerContinuous"/>
    </xf>
    <xf numFmtId="0" fontId="0" fillId="0" borderId="0" xfId="0" applyBorder="1" applyAlignment="1">
      <alignment horizontal="center"/>
    </xf>
    <xf numFmtId="0" fontId="0" fillId="0" borderId="22" xfId="0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0" fillId="0" borderId="22" xfId="0" applyBorder="1" applyAlignment="1">
      <alignment/>
    </xf>
    <xf numFmtId="0" fontId="0" fillId="0" borderId="23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24" xfId="0" applyBorder="1" applyAlignment="1">
      <alignment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left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left"/>
    </xf>
    <xf numFmtId="0" fontId="0" fillId="0" borderId="33" xfId="0" applyBorder="1" applyAlignment="1">
      <alignment/>
    </xf>
    <xf numFmtId="0" fontId="7" fillId="0" borderId="34" xfId="0" applyFont="1" applyBorder="1" applyAlignment="1" quotePrefix="1">
      <alignment horizontal="left"/>
    </xf>
    <xf numFmtId="0" fontId="0" fillId="0" borderId="18" xfId="0" applyBorder="1" applyAlignment="1" quotePrefix="1">
      <alignment horizontal="centerContinuous"/>
    </xf>
    <xf numFmtId="0" fontId="0" fillId="0" borderId="21" xfId="0" applyBorder="1" applyAlignment="1">
      <alignment horizontal="centerContinuous"/>
    </xf>
    <xf numFmtId="0" fontId="0" fillId="0" borderId="19" xfId="0" applyBorder="1" applyAlignment="1">
      <alignment horizontal="centerContinuous"/>
    </xf>
    <xf numFmtId="0" fontId="0" fillId="0" borderId="35" xfId="0" applyFont="1" applyBorder="1" applyAlignment="1" quotePrefix="1">
      <alignment horizontal="center"/>
    </xf>
    <xf numFmtId="0" fontId="0" fillId="0" borderId="36" xfId="0" applyFont="1" applyBorder="1" applyAlignment="1" quotePrefix="1">
      <alignment horizontal="center"/>
    </xf>
    <xf numFmtId="0" fontId="0" fillId="0" borderId="18" xfId="0" applyFont="1" applyBorder="1" applyAlignment="1">
      <alignment horizontal="centerContinuous"/>
    </xf>
    <xf numFmtId="0" fontId="0" fillId="0" borderId="21" xfId="0" applyFont="1" applyBorder="1" applyAlignment="1">
      <alignment horizontal="centerContinuous"/>
    </xf>
    <xf numFmtId="0" fontId="0" fillId="0" borderId="36" xfId="0" applyFont="1" applyBorder="1" applyAlignment="1" quotePrefix="1">
      <alignment horizontal="left"/>
    </xf>
    <xf numFmtId="0" fontId="0" fillId="0" borderId="37" xfId="0" applyFont="1" applyBorder="1" applyAlignment="1">
      <alignment/>
    </xf>
    <xf numFmtId="0" fontId="0" fillId="0" borderId="16" xfId="0" applyFont="1" applyBorder="1" applyAlignment="1" quotePrefix="1">
      <alignment horizontal="center"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13" xfId="0" applyFont="1" applyBorder="1" applyAlignment="1" quotePrefix="1">
      <alignment horizontal="center"/>
    </xf>
    <xf numFmtId="0" fontId="0" fillId="0" borderId="14" xfId="0" applyFont="1" applyBorder="1" applyAlignment="1" quotePrefix="1">
      <alignment horizontal="center"/>
    </xf>
    <xf numFmtId="0" fontId="0" fillId="0" borderId="35" xfId="0" applyBorder="1" applyAlignment="1">
      <alignment horizontal="center"/>
    </xf>
    <xf numFmtId="0" fontId="0" fillId="0" borderId="38" xfId="0" applyBorder="1" applyAlignment="1">
      <alignment horizontal="center"/>
    </xf>
    <xf numFmtId="3" fontId="0" fillId="0" borderId="16" xfId="0" applyNumberFormat="1" applyFont="1" applyBorder="1" applyAlignment="1">
      <alignment horizontal="center"/>
    </xf>
    <xf numFmtId="3" fontId="0" fillId="0" borderId="17" xfId="0" applyNumberFormat="1" applyFont="1" applyBorder="1" applyAlignment="1">
      <alignment horizontal="center"/>
    </xf>
    <xf numFmtId="3" fontId="0" fillId="0" borderId="39" xfId="0" applyNumberFormat="1" applyFont="1" applyBorder="1" applyAlignment="1">
      <alignment horizontal="center"/>
    </xf>
    <xf numFmtId="3" fontId="0" fillId="0" borderId="14" xfId="0" applyNumberFormat="1" applyFont="1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Continuous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4" xfId="0" applyBorder="1" applyAlignment="1">
      <alignment horizontal="centerContinuous"/>
    </xf>
    <xf numFmtId="0" fontId="0" fillId="0" borderId="37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38" xfId="0" applyBorder="1" applyAlignment="1">
      <alignment/>
    </xf>
    <xf numFmtId="3" fontId="0" fillId="0" borderId="13" xfId="0" applyNumberFormat="1" applyFont="1" applyBorder="1" applyAlignment="1">
      <alignment horizontal="center"/>
    </xf>
    <xf numFmtId="3" fontId="0" fillId="0" borderId="35" xfId="0" applyNumberFormat="1" applyFont="1" applyBorder="1" applyAlignment="1">
      <alignment horizontal="center"/>
    </xf>
    <xf numFmtId="3" fontId="0" fillId="0" borderId="36" xfId="0" applyNumberFormat="1" applyFont="1" applyBorder="1" applyAlignment="1">
      <alignment horizontal="center"/>
    </xf>
    <xf numFmtId="3" fontId="0" fillId="33" borderId="14" xfId="0" applyNumberFormat="1" applyFont="1" applyFill="1" applyBorder="1" applyAlignment="1">
      <alignment horizontal="center"/>
    </xf>
    <xf numFmtId="3" fontId="0" fillId="0" borderId="37" xfId="0" applyNumberFormat="1" applyFont="1" applyBorder="1" applyAlignment="1">
      <alignment horizontal="center"/>
    </xf>
    <xf numFmtId="3" fontId="0" fillId="0" borderId="38" xfId="0" applyNumberFormat="1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3" fontId="0" fillId="0" borderId="23" xfId="0" applyNumberFormat="1" applyBorder="1" applyAlignment="1">
      <alignment horizontal="center"/>
    </xf>
    <xf numFmtId="3" fontId="0" fillId="0" borderId="45" xfId="0" applyNumberFormat="1" applyBorder="1" applyAlignment="1">
      <alignment horizontal="center"/>
    </xf>
    <xf numFmtId="3" fontId="0" fillId="0" borderId="31" xfId="0" applyNumberFormat="1" applyBorder="1" applyAlignment="1">
      <alignment horizontal="center"/>
    </xf>
    <xf numFmtId="3" fontId="0" fillId="0" borderId="46" xfId="0" applyNumberFormat="1" applyBorder="1" applyAlignment="1">
      <alignment horizontal="center"/>
    </xf>
    <xf numFmtId="3" fontId="0" fillId="33" borderId="16" xfId="0" applyNumberFormat="1" applyFont="1" applyFill="1" applyBorder="1" applyAlignment="1">
      <alignment horizontal="center"/>
    </xf>
    <xf numFmtId="3" fontId="0" fillId="33" borderId="13" xfId="0" applyNumberFormat="1" applyFont="1" applyFill="1" applyBorder="1" applyAlignment="1">
      <alignment horizontal="center"/>
    </xf>
    <xf numFmtId="3" fontId="0" fillId="0" borderId="15" xfId="0" applyNumberFormat="1" applyFon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3" fontId="0" fillId="33" borderId="17" xfId="0" applyNumberFormat="1" applyFont="1" applyFill="1" applyBorder="1" applyAlignment="1">
      <alignment horizontal="center"/>
    </xf>
    <xf numFmtId="3" fontId="0" fillId="33" borderId="37" xfId="0" applyNumberFormat="1" applyFont="1" applyFill="1" applyBorder="1" applyAlignment="1">
      <alignment horizontal="center"/>
    </xf>
    <xf numFmtId="3" fontId="0" fillId="33" borderId="38" xfId="0" applyNumberFormat="1" applyFont="1" applyFill="1" applyBorder="1" applyAlignment="1">
      <alignment horizontal="center"/>
    </xf>
    <xf numFmtId="3" fontId="0" fillId="0" borderId="14" xfId="0" applyNumberFormat="1" applyFont="1" applyFill="1" applyBorder="1" applyAlignment="1">
      <alignment horizontal="center"/>
    </xf>
    <xf numFmtId="3" fontId="0" fillId="0" borderId="16" xfId="0" applyNumberFormat="1" applyBorder="1" applyAlignment="1">
      <alignment horizontal="center"/>
    </xf>
    <xf numFmtId="3" fontId="0" fillId="0" borderId="13" xfId="0" applyNumberFormat="1" applyBorder="1" applyAlignment="1">
      <alignment horizontal="center"/>
    </xf>
    <xf numFmtId="3" fontId="0" fillId="0" borderId="14" xfId="0" applyNumberFormat="1" applyBorder="1" applyAlignment="1">
      <alignment horizontal="center"/>
    </xf>
    <xf numFmtId="3" fontId="0" fillId="0" borderId="39" xfId="0" applyNumberFormat="1" applyBorder="1" applyAlignment="1">
      <alignment horizontal="center"/>
    </xf>
    <xf numFmtId="3" fontId="0" fillId="0" borderId="47" xfId="0" applyNumberFormat="1" applyBorder="1" applyAlignment="1">
      <alignment horizontal="center"/>
    </xf>
    <xf numFmtId="3" fontId="0" fillId="0" borderId="38" xfId="0" applyNumberFormat="1" applyBorder="1" applyAlignment="1">
      <alignment horizontal="center"/>
    </xf>
    <xf numFmtId="0" fontId="7" fillId="0" borderId="35" xfId="0" applyFont="1" applyBorder="1" applyAlignment="1">
      <alignment horizontal="left"/>
    </xf>
    <xf numFmtId="0" fontId="0" fillId="0" borderId="0" xfId="0" applyFont="1" applyAlignment="1">
      <alignment horizontal="right"/>
    </xf>
    <xf numFmtId="0" fontId="0" fillId="0" borderId="36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9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104775</xdr:colOff>
      <xdr:row>46</xdr:row>
      <xdr:rowOff>133350</xdr:rowOff>
    </xdr:from>
    <xdr:to>
      <xdr:col>7</xdr:col>
      <xdr:colOff>0</xdr:colOff>
      <xdr:row>49</xdr:row>
      <xdr:rowOff>9525</xdr:rowOff>
    </xdr:to>
    <xdr:sp>
      <xdr:nvSpPr>
        <xdr:cNvPr id="1" name="Text 11"/>
        <xdr:cNvSpPr txBox="1">
          <a:spLocks noChangeArrowheads="1"/>
        </xdr:cNvSpPr>
      </xdr:nvSpPr>
      <xdr:spPr>
        <a:xfrm>
          <a:off x="5295900" y="9601200"/>
          <a:ext cx="2047875" cy="600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display Solver Window,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use Tools-Solver menu.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vmlDrawing" Target="../drawings/vmlDrawing1.vml" /><Relationship Id="rId7" Type="http://schemas.openxmlformats.org/officeDocument/2006/relationships/drawing" Target="../drawings/drawing1.xml" /><Relationship Id="rId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H110"/>
  <sheetViews>
    <sheetView showGridLines="0" tabSelected="1" zoomScale="75" zoomScaleNormal="75" zoomScalePageLayoutView="0" workbookViewId="0" topLeftCell="A1">
      <selection activeCell="A1" sqref="A1"/>
    </sheetView>
  </sheetViews>
  <sheetFormatPr defaultColWidth="9.77734375" defaultRowHeight="15"/>
  <cols>
    <col min="1" max="1" width="18.77734375" style="0" customWidth="1"/>
    <col min="2" max="4" width="9.77734375" style="0" customWidth="1"/>
    <col min="5" max="5" width="12.4453125" style="0" customWidth="1"/>
    <col min="6" max="6" width="12.77734375" style="0" customWidth="1"/>
    <col min="7" max="7" width="12.3359375" style="0" customWidth="1"/>
    <col min="8" max="8" width="11.88671875" style="0" customWidth="1"/>
  </cols>
  <sheetData>
    <row r="1" spans="1:8" ht="17.25">
      <c r="A1" s="2" t="s">
        <v>56</v>
      </c>
      <c r="B1" s="3"/>
      <c r="C1" s="3"/>
      <c r="D1" s="3"/>
      <c r="E1" s="3"/>
      <c r="F1" s="3"/>
      <c r="G1" s="3"/>
      <c r="H1" s="3"/>
    </row>
    <row r="2" spans="1:8" ht="15">
      <c r="A2" s="1" t="s">
        <v>51</v>
      </c>
      <c r="H2" s="104" t="s">
        <v>52</v>
      </c>
    </row>
    <row r="3" spans="1:8" ht="15">
      <c r="A3" s="1" t="s">
        <v>53</v>
      </c>
      <c r="H3" s="104" t="s">
        <v>54</v>
      </c>
    </row>
    <row r="5" spans="1:8" ht="17.25">
      <c r="A5" s="4" t="s">
        <v>55</v>
      </c>
      <c r="B5" s="3"/>
      <c r="C5" s="3"/>
      <c r="D5" s="3"/>
      <c r="E5" s="3"/>
      <c r="F5" s="3"/>
      <c r="G5" s="3"/>
      <c r="H5" s="3"/>
    </row>
    <row r="7" spans="1:8" ht="20.25">
      <c r="A7" s="5" t="s">
        <v>50</v>
      </c>
      <c r="B7" s="33"/>
      <c r="C7" s="33"/>
      <c r="D7" s="33"/>
      <c r="E7" s="33"/>
      <c r="F7" s="6"/>
      <c r="G7" s="6"/>
      <c r="H7" s="7"/>
    </row>
    <row r="8" spans="1:8" ht="15" customHeight="1">
      <c r="A8" s="32"/>
      <c r="B8" s="36">
        <v>40</v>
      </c>
      <c r="C8" s="37" t="s">
        <v>13</v>
      </c>
      <c r="D8" s="38" t="s">
        <v>14</v>
      </c>
      <c r="E8" s="39"/>
      <c r="F8" s="33"/>
      <c r="G8" s="14"/>
      <c r="H8" s="14"/>
    </row>
    <row r="9" spans="1:8" ht="15" customHeight="1">
      <c r="A9" s="32"/>
      <c r="B9" s="40">
        <v>50</v>
      </c>
      <c r="C9" s="34" t="s">
        <v>15</v>
      </c>
      <c r="D9" s="35" t="s">
        <v>16</v>
      </c>
      <c r="E9" s="41"/>
      <c r="F9" s="14"/>
      <c r="G9" s="14"/>
      <c r="H9" s="14"/>
    </row>
    <row r="10" spans="1:8" ht="15" customHeight="1">
      <c r="A10" s="32"/>
      <c r="B10" s="40">
        <v>70</v>
      </c>
      <c r="C10" s="34" t="s">
        <v>17</v>
      </c>
      <c r="D10" s="35" t="s">
        <v>18</v>
      </c>
      <c r="E10" s="41"/>
      <c r="F10" s="14"/>
      <c r="G10" s="14"/>
      <c r="H10" s="14"/>
    </row>
    <row r="11" spans="1:8" ht="15" customHeight="1">
      <c r="A11" s="32"/>
      <c r="B11" s="40">
        <v>2</v>
      </c>
      <c r="C11" s="34" t="s">
        <v>19</v>
      </c>
      <c r="D11" s="35" t="s">
        <v>20</v>
      </c>
      <c r="E11" s="41"/>
      <c r="F11" s="14"/>
      <c r="G11" s="14"/>
      <c r="H11" s="14"/>
    </row>
    <row r="12" spans="1:8" ht="15" customHeight="1">
      <c r="A12" s="32"/>
      <c r="B12" s="42">
        <v>20</v>
      </c>
      <c r="C12" s="43" t="s">
        <v>21</v>
      </c>
      <c r="D12" s="44" t="s">
        <v>22</v>
      </c>
      <c r="E12" s="45"/>
      <c r="F12" s="14"/>
      <c r="G12" s="14"/>
      <c r="H12" s="14"/>
    </row>
    <row r="13" spans="1:8" ht="15" customHeight="1">
      <c r="A13" s="32"/>
      <c r="B13" s="14"/>
      <c r="C13" s="14"/>
      <c r="D13" s="14"/>
      <c r="E13" s="14"/>
      <c r="F13" s="14"/>
      <c r="G13" s="14"/>
      <c r="H13" s="14"/>
    </row>
    <row r="14" spans="1:8" ht="22.5" customHeight="1">
      <c r="A14" s="32"/>
      <c r="B14" s="103" t="s">
        <v>41</v>
      </c>
      <c r="C14" s="24"/>
      <c r="D14" s="24"/>
      <c r="E14" s="12"/>
      <c r="F14" s="14"/>
      <c r="G14" s="14"/>
      <c r="H14" s="14"/>
    </row>
    <row r="15" spans="2:6" ht="15">
      <c r="B15" s="106" t="s">
        <v>24</v>
      </c>
      <c r="C15" s="107"/>
      <c r="D15" s="107"/>
      <c r="E15" s="108"/>
      <c r="F15" s="105"/>
    </row>
    <row r="16" spans="1:5" ht="15">
      <c r="A16" s="77"/>
      <c r="B16" s="10" t="s">
        <v>23</v>
      </c>
      <c r="C16" s="10">
        <v>2</v>
      </c>
      <c r="D16" s="10">
        <v>3</v>
      </c>
      <c r="E16" s="11" t="s">
        <v>1</v>
      </c>
    </row>
    <row r="17" spans="1:5" ht="23.25">
      <c r="A17" s="11" t="s">
        <v>0</v>
      </c>
      <c r="B17" s="61" t="s">
        <v>47</v>
      </c>
      <c r="C17" s="61" t="s">
        <v>48</v>
      </c>
      <c r="D17" s="11" t="s">
        <v>49</v>
      </c>
      <c r="E17" s="8" t="s">
        <v>39</v>
      </c>
    </row>
    <row r="18" spans="1:5" ht="15">
      <c r="A18" s="61" t="s">
        <v>28</v>
      </c>
      <c r="B18" s="11">
        <v>0</v>
      </c>
      <c r="C18" s="11">
        <f>cost_hold</f>
        <v>2</v>
      </c>
      <c r="D18" s="11">
        <f>2*cost_hold</f>
        <v>4</v>
      </c>
      <c r="E18" s="97">
        <v>100</v>
      </c>
    </row>
    <row r="19" spans="1:5" ht="15">
      <c r="A19" s="11" t="s">
        <v>29</v>
      </c>
      <c r="B19" s="76">
        <f>cost_reg</f>
        <v>40</v>
      </c>
      <c r="C19" s="11">
        <f>cost_reg+cost_hold</f>
        <v>42</v>
      </c>
      <c r="D19" s="11">
        <f>cost_reg+2*cost_hold</f>
        <v>44</v>
      </c>
      <c r="E19" s="97">
        <v>700</v>
      </c>
    </row>
    <row r="20" spans="1:5" ht="15">
      <c r="A20" s="8" t="s">
        <v>30</v>
      </c>
      <c r="B20" s="75">
        <f>cost_ot</f>
        <v>50</v>
      </c>
      <c r="C20" s="8">
        <f>cost_ot+cost_hold</f>
        <v>52</v>
      </c>
      <c r="D20" s="8">
        <f>cost_ot+2*cost_hold</f>
        <v>54</v>
      </c>
      <c r="E20" s="98">
        <v>50</v>
      </c>
    </row>
    <row r="21" spans="1:5" ht="15">
      <c r="A21" s="9" t="s">
        <v>35</v>
      </c>
      <c r="B21" s="62">
        <f>cost_sub</f>
        <v>70</v>
      </c>
      <c r="C21" s="9">
        <f>cost_sub+cost_hold</f>
        <v>72</v>
      </c>
      <c r="D21" s="9">
        <f>cost_sub+2*cost_hold</f>
        <v>74</v>
      </c>
      <c r="E21" s="99">
        <v>150</v>
      </c>
    </row>
    <row r="22" spans="1:5" ht="15">
      <c r="A22" s="11" t="s">
        <v>31</v>
      </c>
      <c r="B22" s="76">
        <f>cost_reg+cost_back</f>
        <v>60</v>
      </c>
      <c r="C22" s="11">
        <f>cost_reg</f>
        <v>40</v>
      </c>
      <c r="D22" s="11">
        <f>cost_reg+cost_hold</f>
        <v>42</v>
      </c>
      <c r="E22" s="97">
        <v>700</v>
      </c>
    </row>
    <row r="23" spans="1:5" ht="15">
      <c r="A23" s="8" t="s">
        <v>32</v>
      </c>
      <c r="B23" s="75">
        <f>cost_ot+cost_back</f>
        <v>70</v>
      </c>
      <c r="C23" s="8">
        <f>cost_ot</f>
        <v>50</v>
      </c>
      <c r="D23" s="8">
        <f>cost_ot+cost_hold</f>
        <v>52</v>
      </c>
      <c r="E23" s="98">
        <v>50</v>
      </c>
    </row>
    <row r="24" spans="1:5" ht="15">
      <c r="A24" s="9" t="s">
        <v>36</v>
      </c>
      <c r="B24" s="62">
        <f>cost_sub+cost_back</f>
        <v>90</v>
      </c>
      <c r="C24" s="9">
        <f>cost_sub</f>
        <v>70</v>
      </c>
      <c r="D24" s="9">
        <f>cost_sub+cost_hold</f>
        <v>72</v>
      </c>
      <c r="E24" s="99">
        <v>150</v>
      </c>
    </row>
    <row r="25" spans="1:5" ht="15">
      <c r="A25" s="11" t="s">
        <v>33</v>
      </c>
      <c r="B25" s="76">
        <f>cost_reg+2*cost_back</f>
        <v>80</v>
      </c>
      <c r="C25" s="11">
        <f>cost_reg+cost_back</f>
        <v>60</v>
      </c>
      <c r="D25" s="11">
        <f>cost_reg</f>
        <v>40</v>
      </c>
      <c r="E25" s="97">
        <v>700</v>
      </c>
    </row>
    <row r="26" spans="1:5" ht="15">
      <c r="A26" s="8" t="s">
        <v>34</v>
      </c>
      <c r="B26" s="75">
        <f>cost_ot+2*cost_back</f>
        <v>90</v>
      </c>
      <c r="C26" s="8">
        <f>cost_ot+cost_back</f>
        <v>70</v>
      </c>
      <c r="D26" s="8">
        <f>cost_ot</f>
        <v>50</v>
      </c>
      <c r="E26" s="98">
        <v>50</v>
      </c>
    </row>
    <row r="27" spans="1:5" ht="15">
      <c r="A27" s="9" t="s">
        <v>37</v>
      </c>
      <c r="B27" s="62">
        <f>cost_sub+2*cost_back</f>
        <v>110</v>
      </c>
      <c r="C27" s="9">
        <f>cost_sub+cost_back</f>
        <v>90</v>
      </c>
      <c r="D27" s="9">
        <f>cost_sub</f>
        <v>70</v>
      </c>
      <c r="E27" s="99">
        <v>130</v>
      </c>
    </row>
    <row r="28" spans="1:4" ht="23.25">
      <c r="A28" s="9" t="s">
        <v>38</v>
      </c>
      <c r="B28" s="100">
        <v>800</v>
      </c>
      <c r="C28" s="101">
        <v>1000</v>
      </c>
      <c r="D28" s="102">
        <v>750</v>
      </c>
    </row>
    <row r="31" spans="1:8" ht="20.25">
      <c r="A31" s="5" t="s">
        <v>42</v>
      </c>
      <c r="B31" s="6"/>
      <c r="C31" s="6"/>
      <c r="D31" s="6"/>
      <c r="E31" s="6"/>
      <c r="F31" s="6"/>
      <c r="G31" s="6"/>
      <c r="H31" s="7"/>
    </row>
    <row r="35" spans="1:8" ht="20.25">
      <c r="A35" s="13" t="s">
        <v>43</v>
      </c>
      <c r="B35" s="6"/>
      <c r="C35" s="6"/>
      <c r="D35" s="6"/>
      <c r="E35" s="6"/>
      <c r="F35" s="6"/>
      <c r="G35" s="6"/>
      <c r="H35" s="7"/>
    </row>
    <row r="41" spans="1:8" ht="20.25">
      <c r="A41" s="5" t="s">
        <v>44</v>
      </c>
      <c r="B41" s="6"/>
      <c r="C41" s="6"/>
      <c r="D41" s="6"/>
      <c r="E41" s="6"/>
      <c r="F41" s="6"/>
      <c r="G41" s="6"/>
      <c r="H41" s="7"/>
    </row>
    <row r="45" ht="15.75" customHeight="1"/>
    <row r="46" spans="1:8" ht="20.25" customHeight="1">
      <c r="A46" s="46" t="s">
        <v>45</v>
      </c>
      <c r="B46" s="33"/>
      <c r="C46" s="33"/>
      <c r="D46" s="33"/>
      <c r="E46" s="6"/>
      <c r="F46" s="6"/>
      <c r="G46" s="6"/>
      <c r="H46" s="7"/>
    </row>
    <row r="47" spans="1:6" ht="24" customHeight="1">
      <c r="A47" s="47" t="s">
        <v>40</v>
      </c>
      <c r="B47" s="48"/>
      <c r="C47" s="48"/>
      <c r="D47" s="49"/>
      <c r="F47" s="14"/>
    </row>
    <row r="48" spans="1:6" ht="16.5" customHeight="1">
      <c r="A48" s="50"/>
      <c r="B48" s="17" t="s">
        <v>3</v>
      </c>
      <c r="C48" s="25"/>
      <c r="D48" s="18"/>
      <c r="F48" s="16"/>
    </row>
    <row r="49" spans="1:6" ht="16.5" customHeight="1">
      <c r="A49" s="51"/>
      <c r="B49" s="19" t="str">
        <f aca="true" t="shared" si="0" ref="B49:D50">B16</f>
        <v>j=1</v>
      </c>
      <c r="C49" s="19">
        <f t="shared" si="0"/>
        <v>2</v>
      </c>
      <c r="D49" s="19">
        <f t="shared" si="0"/>
        <v>3</v>
      </c>
      <c r="F49" s="16"/>
    </row>
    <row r="50" spans="1:6" ht="16.5" customHeight="1">
      <c r="A50" s="31" t="s">
        <v>4</v>
      </c>
      <c r="B50" s="20" t="str">
        <f t="shared" si="0"/>
        <v>Period 1</v>
      </c>
      <c r="C50" s="20" t="str">
        <f t="shared" si="0"/>
        <v>Period 2</v>
      </c>
      <c r="D50" s="20" t="str">
        <f t="shared" si="0"/>
        <v>Period 3</v>
      </c>
      <c r="F50" s="16"/>
    </row>
    <row r="51" spans="1:6" ht="16.5" customHeight="1">
      <c r="A51" s="56" t="str">
        <f aca="true" t="shared" si="1" ref="A51:A60">A18</f>
        <v>i=1  Initial inv</v>
      </c>
      <c r="B51" s="89">
        <v>100</v>
      </c>
      <c r="C51" s="89">
        <v>0</v>
      </c>
      <c r="D51" s="89">
        <v>0</v>
      </c>
      <c r="F51" s="16"/>
    </row>
    <row r="52" spans="1:6" ht="16.5" customHeight="1">
      <c r="A52" s="56" t="str">
        <f t="shared" si="1"/>
        <v>2  Reg-time 1</v>
      </c>
      <c r="B52" s="93">
        <v>600</v>
      </c>
      <c r="C52" s="89">
        <v>100</v>
      </c>
      <c r="D52" s="89">
        <v>0</v>
      </c>
      <c r="F52" s="16"/>
    </row>
    <row r="53" spans="1:6" ht="16.5" customHeight="1">
      <c r="A53" s="59" t="str">
        <f t="shared" si="1"/>
        <v>3  Overtime 1</v>
      </c>
      <c r="B53" s="94">
        <v>50</v>
      </c>
      <c r="C53" s="90">
        <v>0</v>
      </c>
      <c r="D53" s="90">
        <v>0</v>
      </c>
      <c r="F53" s="16"/>
    </row>
    <row r="54" spans="1:6" ht="16.5" customHeight="1">
      <c r="A54" s="60" t="str">
        <f t="shared" si="1"/>
        <v>4  Subcon 1  </v>
      </c>
      <c r="B54" s="94">
        <v>50</v>
      </c>
      <c r="C54" s="90">
        <v>0</v>
      </c>
      <c r="D54" s="90">
        <v>0</v>
      </c>
      <c r="F54" s="16"/>
    </row>
    <row r="55" spans="1:6" ht="16.5" customHeight="1">
      <c r="A55" s="56" t="str">
        <f t="shared" si="1"/>
        <v>5  Reg-time 2</v>
      </c>
      <c r="B55" s="93">
        <v>0</v>
      </c>
      <c r="C55" s="89">
        <v>700</v>
      </c>
      <c r="D55" s="89">
        <v>0</v>
      </c>
      <c r="F55" s="16"/>
    </row>
    <row r="56" spans="1:6" ht="16.5" customHeight="1">
      <c r="A56" s="59" t="str">
        <f t="shared" si="1"/>
        <v>6  Overtime 2</v>
      </c>
      <c r="B56" s="94">
        <v>0</v>
      </c>
      <c r="C56" s="90">
        <v>50</v>
      </c>
      <c r="D56" s="90">
        <v>0</v>
      </c>
      <c r="F56" s="16"/>
    </row>
    <row r="57" spans="1:6" ht="16.5" customHeight="1">
      <c r="A57" s="60" t="str">
        <f t="shared" si="1"/>
        <v>7  Subcon 2  </v>
      </c>
      <c r="B57" s="95">
        <v>0</v>
      </c>
      <c r="C57" s="81">
        <v>150</v>
      </c>
      <c r="D57" s="81">
        <v>0</v>
      </c>
      <c r="F57" s="16"/>
    </row>
    <row r="58" spans="1:6" ht="16.5" customHeight="1">
      <c r="A58" s="56" t="str">
        <f t="shared" si="1"/>
        <v>8  Reg-time 3</v>
      </c>
      <c r="B58" s="93">
        <v>0</v>
      </c>
      <c r="C58" s="89">
        <v>0</v>
      </c>
      <c r="D58" s="89">
        <v>700</v>
      </c>
      <c r="F58" s="16"/>
    </row>
    <row r="59" spans="1:6" ht="16.5" customHeight="1">
      <c r="A59" s="59" t="str">
        <f t="shared" si="1"/>
        <v>9  Overtime 3</v>
      </c>
      <c r="B59" s="94">
        <v>0</v>
      </c>
      <c r="C59" s="90">
        <v>0</v>
      </c>
      <c r="D59" s="90">
        <v>50</v>
      </c>
      <c r="F59" s="16"/>
    </row>
    <row r="60" spans="1:6" ht="16.5" customHeight="1">
      <c r="A60" s="60" t="str">
        <f t="shared" si="1"/>
        <v>10  Subcon 3  </v>
      </c>
      <c r="B60" s="95">
        <v>0</v>
      </c>
      <c r="C60" s="81">
        <v>0</v>
      </c>
      <c r="D60" s="81">
        <v>0</v>
      </c>
      <c r="F60" s="16"/>
    </row>
    <row r="61" spans="1:8" ht="16.5" customHeight="1">
      <c r="A61" s="15"/>
      <c r="B61" s="16"/>
      <c r="C61" s="16"/>
      <c r="D61" s="16"/>
      <c r="E61" s="16"/>
      <c r="F61" s="16"/>
      <c r="G61" s="16"/>
      <c r="H61" s="14"/>
    </row>
    <row r="62" spans="1:6" ht="16.5" customHeight="1">
      <c r="A62" s="52" t="s">
        <v>5</v>
      </c>
      <c r="B62" s="53"/>
      <c r="C62" s="53"/>
      <c r="D62" s="53"/>
      <c r="E62" s="18"/>
      <c r="F62" s="16"/>
    </row>
    <row r="63" spans="1:6" ht="16.5" customHeight="1">
      <c r="A63" s="54"/>
      <c r="B63" s="17" t="s">
        <v>3</v>
      </c>
      <c r="C63" s="25"/>
      <c r="D63" s="18"/>
      <c r="E63" s="55"/>
      <c r="F63" s="16"/>
    </row>
    <row r="64" spans="1:6" ht="16.5" customHeight="1">
      <c r="A64" s="54"/>
      <c r="B64" s="21" t="str">
        <f aca="true" t="shared" si="2" ref="B64:D65">B16</f>
        <v>j=1</v>
      </c>
      <c r="C64" s="21">
        <f t="shared" si="2"/>
        <v>2</v>
      </c>
      <c r="D64" s="21">
        <f t="shared" si="2"/>
        <v>3</v>
      </c>
      <c r="E64" s="55"/>
      <c r="F64" s="16"/>
    </row>
    <row r="65" spans="1:6" ht="16.5" customHeight="1">
      <c r="A65" s="21" t="s">
        <v>4</v>
      </c>
      <c r="B65" s="20" t="str">
        <f t="shared" si="2"/>
        <v>Period 1</v>
      </c>
      <c r="C65" s="20" t="str">
        <f t="shared" si="2"/>
        <v>Period 2</v>
      </c>
      <c r="D65" s="20" t="str">
        <f t="shared" si="2"/>
        <v>Period 3</v>
      </c>
      <c r="E65" s="31" t="s">
        <v>6</v>
      </c>
      <c r="F65" s="16"/>
    </row>
    <row r="66" spans="1:6" ht="16.5" customHeight="1">
      <c r="A66" s="56" t="str">
        <f aca="true" t="shared" si="3" ref="A66:A75">A18</f>
        <v>i=1  Initial inv</v>
      </c>
      <c r="B66" s="63">
        <f aca="true" t="shared" si="4" ref="B66:D75">B18*B51</f>
        <v>0</v>
      </c>
      <c r="C66" s="63">
        <f t="shared" si="4"/>
        <v>0</v>
      </c>
      <c r="D66" s="63">
        <f t="shared" si="4"/>
        <v>0</v>
      </c>
      <c r="E66" s="63">
        <f aca="true" t="shared" si="5" ref="E66:E76">SUM(B66:D66)</f>
        <v>0</v>
      </c>
      <c r="F66" s="16"/>
    </row>
    <row r="67" spans="1:6" ht="16.5" customHeight="1">
      <c r="A67" s="56" t="str">
        <f t="shared" si="3"/>
        <v>2  Reg-time 1</v>
      </c>
      <c r="B67" s="64">
        <f t="shared" si="4"/>
        <v>24000</v>
      </c>
      <c r="C67" s="63">
        <f t="shared" si="4"/>
        <v>4200</v>
      </c>
      <c r="D67" s="79">
        <f t="shared" si="4"/>
        <v>0</v>
      </c>
      <c r="E67" s="63">
        <f t="shared" si="5"/>
        <v>28200</v>
      </c>
      <c r="F67" s="16"/>
    </row>
    <row r="68" spans="1:6" ht="16.5" customHeight="1">
      <c r="A68" s="59" t="str">
        <f t="shared" si="3"/>
        <v>3  Overtime 1</v>
      </c>
      <c r="B68" s="82">
        <f t="shared" si="4"/>
        <v>2500</v>
      </c>
      <c r="C68" s="78">
        <f t="shared" si="4"/>
        <v>0</v>
      </c>
      <c r="D68" s="80">
        <f t="shared" si="4"/>
        <v>0</v>
      </c>
      <c r="E68" s="78">
        <f t="shared" si="5"/>
        <v>2500</v>
      </c>
      <c r="F68" s="16"/>
    </row>
    <row r="69" spans="1:6" ht="16.5" customHeight="1">
      <c r="A69" s="60" t="str">
        <f t="shared" si="3"/>
        <v>4  Subcon 1  </v>
      </c>
      <c r="B69" s="83">
        <f t="shared" si="4"/>
        <v>3500</v>
      </c>
      <c r="C69" s="66">
        <f t="shared" si="4"/>
        <v>0</v>
      </c>
      <c r="D69" s="65">
        <f t="shared" si="4"/>
        <v>0</v>
      </c>
      <c r="E69" s="66">
        <f t="shared" si="5"/>
        <v>3500</v>
      </c>
      <c r="F69" s="16"/>
    </row>
    <row r="70" spans="1:6" ht="16.5" customHeight="1">
      <c r="A70" s="56" t="str">
        <f t="shared" si="3"/>
        <v>5  Reg-time 2</v>
      </c>
      <c r="B70" s="64">
        <f t="shared" si="4"/>
        <v>0</v>
      </c>
      <c r="C70" s="63">
        <f t="shared" si="4"/>
        <v>28000</v>
      </c>
      <c r="D70" s="79">
        <f t="shared" si="4"/>
        <v>0</v>
      </c>
      <c r="E70" s="63">
        <f t="shared" si="5"/>
        <v>28000</v>
      </c>
      <c r="F70" s="16"/>
    </row>
    <row r="71" spans="1:6" ht="16.5" customHeight="1">
      <c r="A71" s="59" t="str">
        <f t="shared" si="3"/>
        <v>6  Overtime 2</v>
      </c>
      <c r="B71" s="82">
        <f t="shared" si="4"/>
        <v>0</v>
      </c>
      <c r="C71" s="78">
        <f t="shared" si="4"/>
        <v>2500</v>
      </c>
      <c r="D71" s="80">
        <f t="shared" si="4"/>
        <v>0</v>
      </c>
      <c r="E71" s="78">
        <f t="shared" si="5"/>
        <v>2500</v>
      </c>
      <c r="F71" s="16"/>
    </row>
    <row r="72" spans="1:6" ht="16.5" customHeight="1">
      <c r="A72" s="60" t="str">
        <f t="shared" si="3"/>
        <v>7  Subcon 2  </v>
      </c>
      <c r="B72" s="83">
        <f t="shared" si="4"/>
        <v>0</v>
      </c>
      <c r="C72" s="78">
        <f t="shared" si="4"/>
        <v>10500</v>
      </c>
      <c r="D72" s="80">
        <f t="shared" si="4"/>
        <v>0</v>
      </c>
      <c r="E72" s="66">
        <f t="shared" si="5"/>
        <v>10500</v>
      </c>
      <c r="F72" s="16"/>
    </row>
    <row r="73" spans="1:6" ht="16.5" customHeight="1">
      <c r="A73" s="56" t="str">
        <f t="shared" si="3"/>
        <v>8  Reg-time 3</v>
      </c>
      <c r="B73" s="64">
        <f t="shared" si="4"/>
        <v>0</v>
      </c>
      <c r="C73" s="63">
        <f t="shared" si="4"/>
        <v>0</v>
      </c>
      <c r="D73" s="79">
        <f t="shared" si="4"/>
        <v>28000</v>
      </c>
      <c r="E73" s="63">
        <f t="shared" si="5"/>
        <v>28000</v>
      </c>
      <c r="F73" s="16"/>
    </row>
    <row r="74" spans="1:6" ht="16.5" customHeight="1">
      <c r="A74" s="59" t="str">
        <f t="shared" si="3"/>
        <v>9  Overtime 3</v>
      </c>
      <c r="B74" s="82">
        <f t="shared" si="4"/>
        <v>0</v>
      </c>
      <c r="C74" s="78">
        <f t="shared" si="4"/>
        <v>0</v>
      </c>
      <c r="D74" s="80">
        <f t="shared" si="4"/>
        <v>2500</v>
      </c>
      <c r="E74" s="78">
        <f t="shared" si="5"/>
        <v>2500</v>
      </c>
      <c r="F74" s="16"/>
    </row>
    <row r="75" spans="1:6" ht="16.5" customHeight="1">
      <c r="A75" s="60" t="str">
        <f t="shared" si="3"/>
        <v>10  Subcon 3  </v>
      </c>
      <c r="B75" s="83">
        <f t="shared" si="4"/>
        <v>0</v>
      </c>
      <c r="C75" s="66">
        <f t="shared" si="4"/>
        <v>0</v>
      </c>
      <c r="D75" s="65">
        <f t="shared" si="4"/>
        <v>0</v>
      </c>
      <c r="E75" s="66">
        <f t="shared" si="5"/>
        <v>0</v>
      </c>
      <c r="F75" s="16"/>
    </row>
    <row r="76" spans="1:6" ht="16.5" customHeight="1">
      <c r="A76" s="84" t="s">
        <v>6</v>
      </c>
      <c r="B76" s="66">
        <f>SUM(B66:B75)</f>
        <v>30000</v>
      </c>
      <c r="C76" s="66">
        <f>SUM(C66:C75)</f>
        <v>45200</v>
      </c>
      <c r="D76" s="66">
        <f>SUM(D66:D75)</f>
        <v>30500</v>
      </c>
      <c r="E76" s="81">
        <f t="shared" si="5"/>
        <v>105700</v>
      </c>
      <c r="F76" s="16"/>
    </row>
    <row r="77" spans="1:8" ht="16.5" customHeight="1">
      <c r="A77" s="15"/>
      <c r="B77" s="16"/>
      <c r="C77" s="16"/>
      <c r="D77" s="16"/>
      <c r="E77" s="16"/>
      <c r="F77" s="16"/>
      <c r="G77" s="16"/>
      <c r="H77" s="14"/>
    </row>
    <row r="78" spans="1:7" ht="16.5" customHeight="1">
      <c r="A78" s="106" t="s">
        <v>7</v>
      </c>
      <c r="B78" s="107"/>
      <c r="C78" s="108"/>
      <c r="D78" s="23"/>
      <c r="G78" s="16"/>
    </row>
    <row r="79" spans="1:7" ht="16.5" customHeight="1">
      <c r="A79" s="106" t="s">
        <v>11</v>
      </c>
      <c r="B79" s="107"/>
      <c r="C79" s="108"/>
      <c r="D79" s="23"/>
      <c r="G79" s="16"/>
    </row>
    <row r="80" spans="1:7" ht="16.5" customHeight="1">
      <c r="A80" s="50"/>
      <c r="B80" s="21" t="s">
        <v>1</v>
      </c>
      <c r="C80" s="21" t="s">
        <v>1</v>
      </c>
      <c r="D80" s="29"/>
      <c r="G80" s="16"/>
    </row>
    <row r="81" spans="1:7" ht="16.5" customHeight="1">
      <c r="A81" s="21" t="s">
        <v>4</v>
      </c>
      <c r="B81" s="19" t="s">
        <v>8</v>
      </c>
      <c r="C81" s="19" t="s">
        <v>9</v>
      </c>
      <c r="D81" s="29"/>
      <c r="G81" s="16"/>
    </row>
    <row r="82" spans="1:7" ht="16.5" customHeight="1">
      <c r="A82" s="56" t="str">
        <f aca="true" t="shared" si="6" ref="A82:A91">A18</f>
        <v>i=1  Initial inv</v>
      </c>
      <c r="B82" s="89">
        <f aca="true" t="shared" si="7" ref="B82:B91">SUM(B51:D51)</f>
        <v>100</v>
      </c>
      <c r="C82" s="89">
        <f aca="true" t="shared" si="8" ref="C82:C91">E18</f>
        <v>100</v>
      </c>
      <c r="D82" s="30"/>
      <c r="G82" s="16"/>
    </row>
    <row r="83" spans="1:7" ht="16.5" customHeight="1">
      <c r="A83" s="56" t="str">
        <f t="shared" si="6"/>
        <v>2  Reg-time 1</v>
      </c>
      <c r="B83" s="93">
        <f t="shared" si="7"/>
        <v>700</v>
      </c>
      <c r="C83" s="89">
        <f t="shared" si="8"/>
        <v>700</v>
      </c>
      <c r="D83" s="30"/>
      <c r="G83" s="16"/>
    </row>
    <row r="84" spans="1:7" ht="16.5" customHeight="1">
      <c r="A84" s="59" t="str">
        <f t="shared" si="6"/>
        <v>3  Overtime 1</v>
      </c>
      <c r="B84" s="94">
        <f t="shared" si="7"/>
        <v>50</v>
      </c>
      <c r="C84" s="90">
        <f t="shared" si="8"/>
        <v>50</v>
      </c>
      <c r="D84" s="30"/>
      <c r="G84" s="16"/>
    </row>
    <row r="85" spans="1:7" ht="16.5" customHeight="1">
      <c r="A85" s="60" t="str">
        <f t="shared" si="6"/>
        <v>4  Subcon 1  </v>
      </c>
      <c r="B85" s="95">
        <f t="shared" si="7"/>
        <v>50</v>
      </c>
      <c r="C85" s="81">
        <f t="shared" si="8"/>
        <v>150</v>
      </c>
      <c r="D85" s="30"/>
      <c r="G85" s="16"/>
    </row>
    <row r="86" spans="1:7" ht="16.5" customHeight="1">
      <c r="A86" s="56" t="str">
        <f t="shared" si="6"/>
        <v>5  Reg-time 2</v>
      </c>
      <c r="B86" s="93">
        <f t="shared" si="7"/>
        <v>700</v>
      </c>
      <c r="C86" s="89">
        <f t="shared" si="8"/>
        <v>700</v>
      </c>
      <c r="D86" s="30"/>
      <c r="G86" s="16"/>
    </row>
    <row r="87" spans="1:7" ht="16.5" customHeight="1">
      <c r="A87" s="59" t="str">
        <f t="shared" si="6"/>
        <v>6  Overtime 2</v>
      </c>
      <c r="B87" s="94">
        <f t="shared" si="7"/>
        <v>50</v>
      </c>
      <c r="C87" s="90">
        <f t="shared" si="8"/>
        <v>50</v>
      </c>
      <c r="D87" s="30"/>
      <c r="G87" s="16"/>
    </row>
    <row r="88" spans="1:7" ht="16.5" customHeight="1">
      <c r="A88" s="60" t="str">
        <f t="shared" si="6"/>
        <v>7  Subcon 2  </v>
      </c>
      <c r="B88" s="94">
        <f t="shared" si="7"/>
        <v>150</v>
      </c>
      <c r="C88" s="90">
        <f t="shared" si="8"/>
        <v>150</v>
      </c>
      <c r="D88" s="30"/>
      <c r="G88" s="16"/>
    </row>
    <row r="89" spans="1:7" ht="16.5" customHeight="1">
      <c r="A89" s="56" t="str">
        <f t="shared" si="6"/>
        <v>8  Reg-time 3</v>
      </c>
      <c r="B89" s="93">
        <f t="shared" si="7"/>
        <v>700</v>
      </c>
      <c r="C89" s="89">
        <f t="shared" si="8"/>
        <v>700</v>
      </c>
      <c r="D89" s="30"/>
      <c r="G89" s="16"/>
    </row>
    <row r="90" spans="1:7" ht="16.5" customHeight="1">
      <c r="A90" s="59" t="str">
        <f t="shared" si="6"/>
        <v>9  Overtime 3</v>
      </c>
      <c r="B90" s="94">
        <f t="shared" si="7"/>
        <v>50</v>
      </c>
      <c r="C90" s="90">
        <f t="shared" si="8"/>
        <v>50</v>
      </c>
      <c r="D90" s="30"/>
      <c r="G90" s="16"/>
    </row>
    <row r="91" spans="1:7" ht="16.5" customHeight="1">
      <c r="A91" s="60" t="str">
        <f t="shared" si="6"/>
        <v>10  Subcon 3  </v>
      </c>
      <c r="B91" s="95">
        <f t="shared" si="7"/>
        <v>0</v>
      </c>
      <c r="C91" s="81">
        <f t="shared" si="8"/>
        <v>130</v>
      </c>
      <c r="D91" s="30"/>
      <c r="G91" s="16"/>
    </row>
    <row r="92" spans="1:7" ht="16.5" customHeight="1">
      <c r="A92" s="20" t="s">
        <v>6</v>
      </c>
      <c r="B92" s="66">
        <f>SUM(Supply_used)</f>
        <v>2550</v>
      </c>
      <c r="C92" s="96">
        <f>SUM(Supply_avail)</f>
        <v>2780</v>
      </c>
      <c r="D92" s="30"/>
      <c r="G92" s="16"/>
    </row>
    <row r="93" spans="1:4" ht="15.75" customHeight="1">
      <c r="A93" s="57"/>
      <c r="B93" s="14"/>
      <c r="C93" s="58"/>
      <c r="D93" s="14"/>
    </row>
    <row r="94" spans="1:4" ht="15.75" customHeight="1">
      <c r="A94" s="106" t="s">
        <v>12</v>
      </c>
      <c r="B94" s="107"/>
      <c r="C94" s="108"/>
      <c r="D94" s="26"/>
    </row>
    <row r="95" spans="1:4" ht="16.5" customHeight="1">
      <c r="A95" s="50"/>
      <c r="B95" s="21" t="s">
        <v>2</v>
      </c>
      <c r="C95" s="21" t="s">
        <v>2</v>
      </c>
      <c r="D95" s="29"/>
    </row>
    <row r="96" spans="1:4" ht="16.5" customHeight="1">
      <c r="A96" s="21" t="s">
        <v>3</v>
      </c>
      <c r="B96" s="19" t="s">
        <v>8</v>
      </c>
      <c r="C96" s="19" t="s">
        <v>10</v>
      </c>
      <c r="D96" s="29"/>
    </row>
    <row r="97" spans="1:7" ht="16.5" customHeight="1">
      <c r="A97" s="56" t="str">
        <f>"j=1 "&amp;B17</f>
        <v>j=1 Period 1</v>
      </c>
      <c r="B97" s="89">
        <f>SUM(B51:B60)</f>
        <v>800</v>
      </c>
      <c r="C97" s="89">
        <f>B28</f>
        <v>800</v>
      </c>
      <c r="D97" s="30"/>
      <c r="G97" s="16"/>
    </row>
    <row r="98" spans="1:7" ht="16.5" customHeight="1">
      <c r="A98" s="59" t="str">
        <f>"2 "&amp;C17</f>
        <v>2 Period 2</v>
      </c>
      <c r="B98" s="90">
        <f>SUM(C51:C60)</f>
        <v>1000</v>
      </c>
      <c r="C98" s="90">
        <f>C28</f>
        <v>1000</v>
      </c>
      <c r="D98" s="30"/>
      <c r="G98" s="16"/>
    </row>
    <row r="99" spans="1:7" ht="16.5" customHeight="1">
      <c r="A99" s="59" t="str">
        <f>"3 "&amp;D17</f>
        <v>3 Period 3</v>
      </c>
      <c r="B99" s="90">
        <f>SUM(D51:D60)</f>
        <v>750</v>
      </c>
      <c r="C99" s="90">
        <f>D28</f>
        <v>750</v>
      </c>
      <c r="D99" s="30"/>
      <c r="G99" s="16"/>
    </row>
    <row r="100" spans="1:8" ht="16.5" customHeight="1">
      <c r="A100" s="10" t="s">
        <v>6</v>
      </c>
      <c r="B100" s="91">
        <f>SUM(Demand_used)</f>
        <v>2550</v>
      </c>
      <c r="C100" s="92">
        <f>SUM(Demand_desired)</f>
        <v>2550</v>
      </c>
      <c r="E100" s="28"/>
      <c r="H100" s="14"/>
    </row>
    <row r="101" spans="1:8" ht="16.5" customHeight="1">
      <c r="A101" s="26"/>
      <c r="B101" s="29"/>
      <c r="C101" s="26"/>
      <c r="E101" s="28"/>
      <c r="H101" s="14"/>
    </row>
    <row r="102" spans="1:7" ht="18" customHeight="1">
      <c r="A102" s="103" t="s">
        <v>46</v>
      </c>
      <c r="B102" s="24"/>
      <c r="C102" s="24"/>
      <c r="D102" s="12"/>
      <c r="G102" s="14"/>
    </row>
    <row r="103" spans="1:7" ht="16.5" customHeight="1">
      <c r="A103" s="40"/>
      <c r="B103" s="74" t="s">
        <v>3</v>
      </c>
      <c r="C103" s="27"/>
      <c r="D103" s="68"/>
      <c r="G103" s="14"/>
    </row>
    <row r="104" spans="1:7" ht="16.5" customHeight="1">
      <c r="A104" s="57"/>
      <c r="B104" s="10" t="str">
        <f aca="true" t="shared" si="9" ref="B104:D105">B16</f>
        <v>j=1</v>
      </c>
      <c r="C104" s="10">
        <f t="shared" si="9"/>
        <v>2</v>
      </c>
      <c r="D104" s="10">
        <f t="shared" si="9"/>
        <v>3</v>
      </c>
      <c r="G104" s="14"/>
    </row>
    <row r="105" spans="1:7" ht="16.5" customHeight="1">
      <c r="A105" s="69" t="s">
        <v>4</v>
      </c>
      <c r="B105" s="67" t="str">
        <f t="shared" si="9"/>
        <v>Period 1</v>
      </c>
      <c r="C105" s="67" t="str">
        <f t="shared" si="9"/>
        <v>Period 2</v>
      </c>
      <c r="D105" s="70" t="str">
        <f t="shared" si="9"/>
        <v>Period 3</v>
      </c>
      <c r="G105" s="14"/>
    </row>
    <row r="106" spans="1:7" ht="16.5" customHeight="1">
      <c r="A106" s="71" t="s">
        <v>25</v>
      </c>
      <c r="B106" s="85">
        <f>SUM(B52:D52)</f>
        <v>700</v>
      </c>
      <c r="C106" s="85">
        <f>SUM(B55:D55)</f>
        <v>700</v>
      </c>
      <c r="D106" s="86">
        <f>SUM(B58:D58)</f>
        <v>700</v>
      </c>
      <c r="G106" s="14"/>
    </row>
    <row r="107" spans="1:7" ht="16.5" customHeight="1">
      <c r="A107" s="72" t="s">
        <v>26</v>
      </c>
      <c r="B107" s="85">
        <f>SUM(B53:D53)</f>
        <v>50</v>
      </c>
      <c r="C107" s="85">
        <f>SUM(B56:D56)</f>
        <v>50</v>
      </c>
      <c r="D107" s="86">
        <f>SUM(B59:D59)</f>
        <v>50</v>
      </c>
      <c r="G107" s="14"/>
    </row>
    <row r="108" spans="1:7" ht="16.5" customHeight="1">
      <c r="A108" s="73" t="s">
        <v>27</v>
      </c>
      <c r="B108" s="87">
        <f>SUM(B54:D54)</f>
        <v>50</v>
      </c>
      <c r="C108" s="87">
        <f>SUM(B57:D57)</f>
        <v>150</v>
      </c>
      <c r="D108" s="88">
        <f>SUM(B60:D60)</f>
        <v>0</v>
      </c>
      <c r="G108" s="14"/>
    </row>
    <row r="109" spans="1:8" ht="16.5" customHeight="1">
      <c r="A109" s="26"/>
      <c r="B109" s="29"/>
      <c r="C109" s="26"/>
      <c r="E109" s="28"/>
      <c r="H109" s="14"/>
    </row>
    <row r="110" spans="2:5" ht="17.25">
      <c r="B110" s="22"/>
      <c r="C110" s="22"/>
      <c r="D110" s="22"/>
      <c r="E110" s="22"/>
    </row>
  </sheetData>
  <sheetProtection/>
  <mergeCells count="4">
    <mergeCell ref="A94:C94"/>
    <mergeCell ref="A79:C79"/>
    <mergeCell ref="A78:C78"/>
    <mergeCell ref="B15:E15"/>
  </mergeCells>
  <printOptions/>
  <pageMargins left="0.8" right="0.8" top="0.7" bottom="0.7" header="0.5" footer="0.5"/>
  <pageSetup fitToHeight="1" fitToWidth="1" horizontalDpi="600" verticalDpi="600" orientation="portrait" scale="38" r:id="rId8"/>
  <headerFooter alignWithMargins="0">
    <oddHeader>&amp;LFile: &amp;F&amp;RAs of: &amp;D - &amp;T</oddHeader>
  </headerFooter>
  <rowBreaks count="1" manualBreakCount="1">
    <brk id="61" max="9" man="1"/>
  </rowBreaks>
  <drawing r:id="rId7"/>
  <legacyDrawing r:id="rId6"/>
  <oleObjects>
    <oleObject progId="Equation" shapeId="25378" r:id="rId1"/>
    <oleObject progId="Equation" shapeId="723879" r:id="rId2"/>
    <oleObject progId="Equation" shapeId="2432015" r:id="rId3"/>
    <oleObject progId="Equation" shapeId="2533599" r:id="rId4"/>
    <oleObject progId="Equation.3" shapeId="2580692" r:id="rId5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H913ex05.xls</dc:title>
  <dc:subject/>
  <dc:creator>Patrick Lyons</dc:creator>
  <cp:keywords/>
  <dc:description/>
  <cp:lastModifiedBy>Patrick</cp:lastModifiedBy>
  <cp:lastPrinted>1998-11-16T20:12:44Z</cp:lastPrinted>
  <dcterms:created xsi:type="dcterms:W3CDTF">1998-10-07T19:37:05Z</dcterms:created>
  <dcterms:modified xsi:type="dcterms:W3CDTF">2009-10-23T00:54:36Z</dcterms:modified>
  <cp:category/>
  <cp:version/>
  <cp:contentType/>
  <cp:contentStatus/>
</cp:coreProperties>
</file>